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<sst xmlns="http://schemas.openxmlformats.org/spreadsheetml/2006/main" count="145" uniqueCount="140">
  <si>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</si>
  <si>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</si>
  <si>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</si>
  <si>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</si>
  <si>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</si>
  <si>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</si>
  <si>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</si>
  <si>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</si>
  <si>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</si>
  <si>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</si>
  <si>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</si>
  <si>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</si>
  <si>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</si>
  <si>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</si>
  <si>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</si>
  <si>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</si>
  <si>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</si>
  <si>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</si>
  <si>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</si>
  <si>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</si>
  <si>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</si>
  <si>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</si>
  <si>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</si>
  <si>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</si>
  <si>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</si>
  <si>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</si>
  <si>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</si>
  <si>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</si>
  <si>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</si>
  <si>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</si>
  <si>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</si>
  <si>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</si>
  <si>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</si>
  <si>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</si>
  <si>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</si>
  <si>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</si>
  <si>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</si>
  <si>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</si>
  <si>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</si>
  <si>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</si>
  <si>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</si>
  <si>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</si>
  <si>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</si>
  <si>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</si>
  <si>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</si>
  <si>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</si>
  <si>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</si>
  <si>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</si>
  <si>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</si>
  <si>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</si>
  <si>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</si>
  <si>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</si>
  <si>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</si>
  <si>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</si>
  <si>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</si>
  <si>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</si>
  <si>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</si>
  <si>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</si>
  <si>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</si>
  <si>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</si>
  <si>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</si>
  <si>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</si>
  <si>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</si>
  <si>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</si>
  <si>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</si>
  <si>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</si>
  <si>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</si>
  <si>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</si>
  <si>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</si>
  <si>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</si>
  <si>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</si>
  <si>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</si>
  <si>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</si>
  <si>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</si>
  <si>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</si>
  <si>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</si>
  <si>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</si>
  <si>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</si>
  <si>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</si>
  <si>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</si>
  <si>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</si>
  <si>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</si>
  <si>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</si>
  <si>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</si>
  <si>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</si>
  <si>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</si>
  <si>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</si>
  <si>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</si>
  <si>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</si>
  <si>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</si>
  <si>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</si>
  <si>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</si>
  <si>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</si>
  <si>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</si>
  <si>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</si>
  <si>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</si>
  <si>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</si>
  <si>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</si>
  <si>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</si>
  <si>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</si>
  <si>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</si>
  <si>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</si>
  <si>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</si>
  <si>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</si>
  <si>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</si>
  <si>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</si>
  <si>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</si>
  <si>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</si>
  <si>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</si>
  <si>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</si>
  <si>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</si>
  <si>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</si>
  <si>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</si>
  <si>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</si>
  <si>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</si>
  <si>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</si>
  <si>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</si>
  <si>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</si>
  <si>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</si>
  <si>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</si>
  <si>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</si>
  <si>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</si>
  <si>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</si>
  <si>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</si>
  <si>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</si>
  <si>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</si>
  <si>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</si>
  <si>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</si>
  <si>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</si>
  <si>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</si>
  <si>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</si>
  <si>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</si>
  <si>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</si>
  <si>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</si>
  <si>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</si>
  <si>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</si>
  <si>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</si>
  <si>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Касові видатки станом на 04.10.18</t>
  </si>
  <si>
    <t>Відсоток виконання до плану 10 місяців</t>
  </si>
  <si>
    <t>Залишок призначень до плану 10 місяців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</si>
</sst>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K16" sqref="AK16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8" width="0" style="2" hidden="1" customWidth="1"/>
    <col min="29" max="16384" width="9.33203125" style="2" customWidth="1"/>
  </cols>
  <sheetData>
    <row r="1" spans="4:7" ht="74.25" customHeight="1" hidden="1">
      <c r="D1" s="101" t="s">
        <v>14</v>
      </c>
      <c r="E1" s="102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7" t="s">
        <v>1</v>
      </c>
      <c r="E7" s="97" t="s">
        <v>19</v>
      </c>
      <c r="F7" s="97" t="s">
        <v>112</v>
      </c>
      <c r="G7" s="14" t="s">
        <v>113</v>
      </c>
      <c r="H7" s="105" t="s">
        <v>137</v>
      </c>
      <c r="I7" s="89" t="s">
        <v>2</v>
      </c>
      <c r="J7" s="91" t="s">
        <v>138</v>
      </c>
    </row>
    <row r="8" spans="1:25" ht="39.75" customHeight="1">
      <c r="A8" s="103"/>
      <c r="B8" s="1" t="s">
        <v>20</v>
      </c>
      <c r="C8" s="103"/>
      <c r="D8" s="97"/>
      <c r="E8" s="97"/>
      <c r="F8" s="97"/>
      <c r="G8" s="52" t="s">
        <v>114</v>
      </c>
      <c r="H8" s="106"/>
      <c r="I8" s="90"/>
      <c r="J8" s="92"/>
      <c r="L8" s="95" t="s">
        <v>139</v>
      </c>
      <c r="M8" s="89" t="s">
        <v>26</v>
      </c>
      <c r="N8" s="91" t="s">
        <v>27</v>
      </c>
      <c r="O8" s="89" t="s">
        <v>28</v>
      </c>
      <c r="P8" s="89" t="s">
        <v>29</v>
      </c>
      <c r="Q8" s="89" t="s">
        <v>30</v>
      </c>
      <c r="R8" s="89" t="s">
        <v>31</v>
      </c>
      <c r="S8" s="89" t="s">
        <v>32</v>
      </c>
      <c r="T8" s="89" t="s">
        <v>33</v>
      </c>
      <c r="U8" s="89" t="s">
        <v>34</v>
      </c>
      <c r="V8" s="89" t="s">
        <v>35</v>
      </c>
      <c r="W8" s="89" t="s">
        <v>36</v>
      </c>
      <c r="X8" s="89" t="s">
        <v>37</v>
      </c>
      <c r="Y8" s="89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6"/>
      <c r="M9" s="90"/>
      <c r="N9" s="92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15" customFormat="1" ht="19.5" customHeight="1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81223180.98</v>
      </c>
      <c r="I11" s="38">
        <f aca="true" t="shared" si="0" ref="I11:I18">H11/D11*100</f>
        <v>42.12759204578843</v>
      </c>
      <c r="J11" s="38">
        <f>(H11/(M11+N11+O11+P11+Q11+R11+S11+V11+O29+P29+Q29+R29+S29+T11+T29+U11+U29+V29))*100</f>
        <v>83.86274117658289</v>
      </c>
      <c r="K11" s="40"/>
      <c r="L11" s="49">
        <f>M11+N11+O11+P11+Q11+R11+S11+T11+U11+V11-H12</f>
        <v>6348622.059999995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2734154.1500000004</v>
      </c>
      <c r="W11" s="46">
        <f t="shared" si="1"/>
        <v>2639154.1500000004</v>
      </c>
      <c r="X11" s="46">
        <f t="shared" si="1"/>
        <v>55891271.18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57029668.900000006</v>
      </c>
      <c r="I12" s="54">
        <f t="shared" si="0"/>
        <v>46.7806327845633</v>
      </c>
      <c r="J12" s="79">
        <f>(H12/(M11+N11+O11+P11+Q11+R11+S11+T11+U11+V11))*100</f>
        <v>89.9829705663619</v>
      </c>
      <c r="L12" s="45">
        <f>(M12+N12+O12+P12+Q12+R12+S12+T12+U12+V12)-(H13+H16+H17+H18)</f>
        <v>1999011.4300000034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98">
        <f>((H13+H16+H17+H18)/(M12+N12+O12+P12+Q12+R12+S12+T12+U12+V12))*100</f>
        <v>92.95296444446154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</f>
        <v>3426304.59</v>
      </c>
      <c r="I16" s="17">
        <f t="shared" si="0"/>
        <v>57.164146117654916</v>
      </c>
      <c r="J16" s="9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0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30661980.400000006</v>
      </c>
      <c r="I21" s="33">
        <f>H21/D21*100</f>
        <v>42.502286917184655</v>
      </c>
      <c r="J21" s="98">
        <f>(H21/(M21+N21+O21+P21+Q21+R21+S21+T21+U21+V21))*100</f>
        <v>87.57665532459524</v>
      </c>
      <c r="L21" s="50">
        <f>(M21+N21+O21+P21+Q21+R21+S21+T21+U21+V21)-H21</f>
        <v>4349610.629999995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</f>
        <v>2573354.1500000004</v>
      </c>
      <c r="W21" s="44">
        <f>3424354.15-1500000+3500000+544000-2835800-1263777.04</f>
        <v>1868777.1100000003</v>
      </c>
      <c r="X21" s="44">
        <f>3124354.15-900000+3365442-2835810+34833600-2326000</f>
        <v>35261586.15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</f>
        <v>12337684.690000001</v>
      </c>
      <c r="I22" s="21">
        <f aca="true" t="shared" si="5" ref="I22:I28">H22/D22*100</f>
        <v>48.78885218602916</v>
      </c>
      <c r="J22" s="99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</f>
        <v>739479.4099999999</v>
      </c>
      <c r="I23" s="21">
        <f t="shared" si="5"/>
        <v>33.95649826909335</v>
      </c>
      <c r="J23" s="99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</f>
        <v>1003578.7299999999</v>
      </c>
      <c r="I24" s="21">
        <f t="shared" si="5"/>
        <v>92.0333193721441</v>
      </c>
      <c r="J24" s="9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</f>
        <v>794044.0700000001</v>
      </c>
      <c r="I25" s="21">
        <f t="shared" si="5"/>
        <v>57.908292794916264</v>
      </c>
      <c r="J25" s="99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</f>
        <v>2730475.48</v>
      </c>
      <c r="I26" s="21">
        <f t="shared" si="5"/>
        <v>55.309505932751826</v>
      </c>
      <c r="J26" s="99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99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</f>
        <v>12574629.33</v>
      </c>
      <c r="I28" s="21">
        <f t="shared" si="5"/>
        <v>35.18750148078688</v>
      </c>
      <c r="J28" s="100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24193512.079999994</v>
      </c>
      <c r="I29" s="54">
        <f>H29/D29*100</f>
        <v>34.12627347684891</v>
      </c>
      <c r="J29" s="79">
        <f>(H29/(M29+N29+O29+P29+Q29+R29+S29+T29+U29+V29))*100</f>
        <v>72.27503172627641</v>
      </c>
      <c r="L29" s="50">
        <f>(M29+N29+O29+P29+Q29+R29+S29+T29+U29+V29)-H29</f>
        <v>9280720.310000006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35.333333333333336</v>
      </c>
      <c r="L30" s="45">
        <f>(M30+N30+O30+P30+Q30+R30+S30+T30+U30+V30)-H30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15.384615384615385</v>
      </c>
      <c r="L31" s="45">
        <f aca="true" t="shared" si="12" ref="L31:L85">(M31+N31+O31+P31+Q31+R31+S31+T31+U31+V31)-H31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/>
      <c r="I33" s="39">
        <f t="shared" si="10"/>
        <v>0</v>
      </c>
      <c r="J33" s="51">
        <f t="shared" si="11"/>
        <v>0</v>
      </c>
      <c r="L33" s="45">
        <f t="shared" si="12"/>
        <v>115000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</f>
        <v>197675.25</v>
      </c>
      <c r="I41" s="17">
        <f t="shared" si="10"/>
        <v>78.61726455615654</v>
      </c>
      <c r="J41" s="51">
        <f t="shared" si="11"/>
        <v>98.837625</v>
      </c>
      <c r="L41" s="45">
        <f t="shared" si="12"/>
        <v>2324.75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</f>
        <v>179952.02</v>
      </c>
      <c r="I44" s="17">
        <f t="shared" si="10"/>
        <v>89.97601</v>
      </c>
      <c r="J44" s="51">
        <f t="shared" si="11"/>
        <v>89.97601</v>
      </c>
      <c r="L44" s="45">
        <f t="shared" si="12"/>
        <v>20047.98000000001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11.504424778761061</v>
      </c>
      <c r="L45" s="45">
        <f t="shared" si="12"/>
        <v>200000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>
        <f t="shared" si="11"/>
        <v>0</v>
      </c>
      <c r="L47" s="45">
        <f t="shared" si="12"/>
        <v>262000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 t="e">
        <f t="shared" si="11"/>
        <v>#DIV/0!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784000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78.20244733581166</v>
      </c>
      <c r="L64" s="45">
        <f t="shared" si="12"/>
        <v>1125800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52.36956526500288</v>
      </c>
      <c r="L65" s="45">
        <f t="shared" si="12"/>
        <v>3431793.58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19.31404678216243</v>
      </c>
      <c r="L75" s="45">
        <f t="shared" si="12"/>
        <v>841410.0399999999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</f>
        <v>961000</v>
      </c>
      <c r="I80" s="77">
        <f t="shared" si="10"/>
        <v>64.06666666666668</v>
      </c>
      <c r="J80" s="51">
        <f t="shared" si="11"/>
        <v>77.42216387729488</v>
      </c>
      <c r="L80" s="45">
        <f t="shared" si="12"/>
        <v>280246.6299999999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>
        <f t="shared" si="11"/>
        <v>90.71729957805907</v>
      </c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6" t="s">
        <v>89</v>
      </c>
      <c r="B86" s="87"/>
      <c r="C86" s="87"/>
      <c r="D86" s="87"/>
      <c r="E86" s="87"/>
      <c r="F86" s="87"/>
      <c r="G86" s="88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56572648.02</v>
      </c>
      <c r="I87" s="8">
        <f t="shared" si="10"/>
        <v>38.88839291342701</v>
      </c>
      <c r="J87" s="8">
        <f>(H87/(M87+N87+O87+P87+Q87+R87+S87+T87+U87+V87))*100</f>
        <v>59.71953729062337</v>
      </c>
      <c r="L87" s="50">
        <f>(M87+N87+O87+P87+Q87+R87+S87+T87+U87+V87)-H87</f>
        <v>38157905.14000001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</f>
        <v>1497741.39</v>
      </c>
      <c r="I89" s="17">
        <f t="shared" si="10"/>
        <v>25.541789011587195</v>
      </c>
      <c r="J89" s="51">
        <f aca="true" t="shared" si="17" ref="J89:J123">(H89/(M89+N89+O89+P89+Q89+R89+S89+T89+U89+V89))*100</f>
        <v>62.40589125</v>
      </c>
      <c r="L89" s="45">
        <f aca="true" t="shared" si="18" ref="L89:L123">(M89+N89+O89+P89+Q89+R89+S89+T89+U89+V89)-H89</f>
        <v>902258.6100000001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 t="e">
        <f t="shared" si="17"/>
        <v>#DIV/0!</v>
      </c>
      <c r="L91" s="45">
        <f t="shared" si="18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2.0733082706766917</v>
      </c>
      <c r="L93" s="45">
        <f t="shared" si="18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</f>
        <v>577692</v>
      </c>
      <c r="I94" s="17">
        <f aca="true" t="shared" si="20" ref="I94:I107">H94/D94*100</f>
        <v>3.7031538461538465</v>
      </c>
      <c r="J94" s="51">
        <f t="shared" si="17"/>
        <v>6.155482152370804</v>
      </c>
      <c r="L94" s="45">
        <f t="shared" si="18"/>
        <v>8807308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97.52</v>
      </c>
      <c r="L95" s="45">
        <f t="shared" si="18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</f>
        <v>13365539.010000002</v>
      </c>
      <c r="I101" s="17">
        <f t="shared" si="20"/>
        <v>36.52594876117533</v>
      </c>
      <c r="J101" s="51">
        <f t="shared" si="17"/>
        <v>66.29731651785715</v>
      </c>
      <c r="L101" s="45">
        <f t="shared" si="18"/>
        <v>6794460.989999998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/>
      <c r="I103" s="17"/>
      <c r="J103" s="51">
        <f t="shared" si="17"/>
        <v>0</v>
      </c>
      <c r="L103" s="45">
        <f t="shared" si="18"/>
        <v>500000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</f>
        <v>3816191.7099999995</v>
      </c>
      <c r="I119" s="17">
        <f t="shared" si="21"/>
        <v>38.806098332316445</v>
      </c>
      <c r="J119" s="51">
        <f t="shared" si="17"/>
        <v>54.25350739266419</v>
      </c>
      <c r="L119" s="45">
        <f t="shared" si="18"/>
        <v>3217808.2900000005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</f>
        <v>72592.8</v>
      </c>
      <c r="I122" s="17">
        <f t="shared" si="21"/>
        <v>0.718740594059406</v>
      </c>
      <c r="J122" s="51">
        <f t="shared" si="17"/>
        <v>1.3443111111111112</v>
      </c>
      <c r="L122" s="45">
        <f t="shared" si="18"/>
        <v>5327407.2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137795829</v>
      </c>
      <c r="I124" s="8">
        <f t="shared" si="21"/>
        <v>40.73459098600264</v>
      </c>
      <c r="J124" s="84">
        <f>(H124/(M124+N124+O124+P124+Q124+R124+S124+T124+U124+V124))*100</f>
        <v>71.92484404686314</v>
      </c>
      <c r="L124" s="50">
        <f>(M124+N124+O124+P124+Q124+R124+S124+T124+U124+V124)-H124</f>
        <v>53787247.50999999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17831993.15</v>
      </c>
      <c r="W124" s="50">
        <f t="shared" si="22"/>
        <v>24030868.119999997</v>
      </c>
      <c r="X124" s="50">
        <f t="shared" si="22"/>
        <v>122663243.53999999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2018-10-04T12:22:26Z</dcterms:modified>
  <cp:category/>
  <cp:version/>
  <cp:contentType/>
  <cp:contentStatus/>
</cp:coreProperties>
</file>